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ny907-my.sharepoint.com/personal/patricia_gorkhover493_login_cuny_edu/Documents/OSP website documents/OSP website updates 2.2025/"/>
    </mc:Choice>
  </mc:AlternateContent>
  <xr:revisionPtr revIDLastSave="0" documentId="8_{541AADF1-217D-420F-AD5B-C3847CF42F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C50" i="1"/>
  <c r="D12" i="1"/>
  <c r="C12" i="1"/>
  <c r="D10" i="1"/>
  <c r="C10" i="1"/>
  <c r="D6" i="1"/>
  <c r="C6" i="1"/>
  <c r="E31" i="1"/>
  <c r="D31" i="1"/>
  <c r="C31" i="1"/>
  <c r="C9" i="1"/>
  <c r="D3" i="1"/>
  <c r="D4" i="1" s="1"/>
  <c r="C3" i="1"/>
  <c r="C4" i="1" s="1"/>
  <c r="D45" i="1"/>
  <c r="D46" i="1" s="1"/>
  <c r="C45" i="1"/>
  <c r="D23" i="1"/>
  <c r="E19" i="1"/>
  <c r="C20" i="1"/>
  <c r="C18" i="1"/>
  <c r="C23" i="1" s="1"/>
  <c r="E23" i="1" s="1"/>
  <c r="C11" i="1"/>
  <c r="D5" i="1"/>
  <c r="C5" i="1"/>
  <c r="C46" i="1" l="1"/>
  <c r="E45" i="1"/>
  <c r="E46" i="1" s="1"/>
  <c r="D9" i="1"/>
  <c r="D11" i="1"/>
  <c r="E3" i="1"/>
  <c r="D7" i="1"/>
  <c r="E5" i="1"/>
  <c r="E6" i="1"/>
  <c r="C7" i="1" l="1"/>
  <c r="E11" i="1"/>
  <c r="E12" i="1"/>
  <c r="D13" i="1"/>
  <c r="D14" i="1" s="1"/>
  <c r="D24" i="1" s="1"/>
  <c r="E9" i="1"/>
  <c r="E10" i="1"/>
  <c r="C13" i="1"/>
  <c r="E4" i="1"/>
  <c r="E7" i="1" s="1"/>
  <c r="D48" i="1" l="1"/>
  <c r="D52" i="1" s="1"/>
  <c r="C14" i="1"/>
  <c r="C24" i="1" s="1"/>
  <c r="E13" i="1"/>
  <c r="E14" i="1" s="1"/>
  <c r="E24" i="1" s="1"/>
  <c r="E50" i="1" l="1"/>
  <c r="C48" i="1"/>
  <c r="E48" i="1" l="1"/>
  <c r="C52" i="1"/>
  <c r="E52" i="1" s="1"/>
</calcChain>
</file>

<file path=xl/sharedStrings.xml><?xml version="1.0" encoding="utf-8"?>
<sst xmlns="http://schemas.openxmlformats.org/spreadsheetml/2006/main" count="149" uniqueCount="59">
  <si>
    <t>Federal Budget Sample grants .gov</t>
  </si>
  <si>
    <t>A.  Senior Personnel</t>
  </si>
  <si>
    <t> </t>
  </si>
  <si>
    <t> Year 1 </t>
  </si>
  <si>
    <t> Year 2 </t>
  </si>
  <si>
    <t> Total </t>
  </si>
  <si>
    <t>Dr. Abner Ravenwood</t>
  </si>
  <si>
    <t>8.3% AY effort .75 calendar months</t>
  </si>
  <si>
    <t>Summer salary 1 month</t>
  </si>
  <si>
    <t>Subtotal</t>
  </si>
  <si>
    <t>Dr. Indiana Jones</t>
  </si>
  <si>
    <t>5.6% AY effort .50 calendar months</t>
  </si>
  <si>
    <t>Summer salary 2 months</t>
  </si>
  <si>
    <t>Total Senior Personnel</t>
  </si>
  <si>
    <t>B. Other Personnel</t>
  </si>
  <si>
    <t> $                             -  </t>
  </si>
  <si>
    <t>Post Doc</t>
  </si>
  <si>
    <t>Graduate Students</t>
  </si>
  <si>
    <t>300 hours @ $25 hour</t>
  </si>
  <si>
    <t> $              15,000.00</t>
  </si>
  <si>
    <t> Fringe benefits 8%</t>
  </si>
  <si>
    <t> $                1,200.00</t>
  </si>
  <si>
    <t>Undergraduate Students</t>
  </si>
  <si>
    <t>10 students, 100 hours each @ $16</t>
  </si>
  <si>
    <t>Fringe benefits 8%</t>
  </si>
  <si>
    <t> $                2,400.00</t>
  </si>
  <si>
    <t>Secreterial/Clerical</t>
  </si>
  <si>
    <t>Other</t>
  </si>
  <si>
    <t>Total Other Personnel</t>
  </si>
  <si>
    <t>Total  Salary and Fringe</t>
  </si>
  <si>
    <t>C. Equipment</t>
  </si>
  <si>
    <t>D. Travel</t>
  </si>
  <si>
    <t>1. Domestic</t>
  </si>
  <si>
    <t>2. Foreign</t>
  </si>
  <si>
    <t>Field work Tunis, Egypt</t>
  </si>
  <si>
    <t>Total Travel</t>
  </si>
  <si>
    <t>E. Participant/ Trainee Cost</t>
  </si>
  <si>
    <t>1. Tuition</t>
  </si>
  <si>
    <t>2. Stipends</t>
  </si>
  <si>
    <t>3. Travel</t>
  </si>
  <si>
    <t>4. Subsistence</t>
  </si>
  <si>
    <t>Total Particaipant Cost</t>
  </si>
  <si>
    <t>F. Other Direct Costs</t>
  </si>
  <si>
    <t>1. Materials and Supplies</t>
  </si>
  <si>
    <t>lab supplies</t>
  </si>
  <si>
    <t>2. Publication Costs</t>
  </si>
  <si>
    <t>3. Consultant Services</t>
  </si>
  <si>
    <t>Sallah Inc. </t>
  </si>
  <si>
    <t>4. ADP/Computer Services</t>
  </si>
  <si>
    <t>5. Subawards/ Contractual</t>
  </si>
  <si>
    <t>6. Equipment/Facilty Rental/User Fees</t>
  </si>
  <si>
    <t>MTA Payroll tax .0060% of PT staff salary</t>
  </si>
  <si>
    <t>Total Other Direct Costs</t>
  </si>
  <si>
    <t>G. Direct Costs</t>
  </si>
  <si>
    <t>H. Indirect Costs</t>
  </si>
  <si>
    <t>I. Total Direct &amp; Indirect</t>
  </si>
  <si>
    <t>Fringe benefits 51.2%</t>
  </si>
  <si>
    <t>Fringe benefits 24.5%</t>
  </si>
  <si>
    <t>55.1% of salary and fringe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</si>
</sst>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_([$$-409]* #,##0.00_);_([$$-409]* \(#,##0.00\);_([$$-409]* &quot;-&quot;??_);_(@_)"/>
    <numFmt numFmtId="168" formatCode="&quot;$&quot;#,##0"/>
  </numFmts>
  <fonts count="6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2" xfId="0" applyFont="1" applyBorder="1"/>
    <xf numFmtId="0" fontId="1" fillId="0" borderId="3" xfId="0" applyFont="1" applyBorder="1"/>
    <xf numFmtId="0" fontId="1" fillId="0" borderId="2" xfId="0" applyFont="1" applyBorder="1"/>
    <xf numFmtId="8" fontId="2" fillId="0" borderId="0" xfId="0" applyNumberFormat="1" applyFont="1"/>
    <xf numFmtId="6" fontId="1" fillId="0" borderId="2" xfId="0" applyNumberFormat="1" applyFont="1" applyBorder="1"/>
    <xf numFmtId="0" fontId="1" fillId="0" borderId="0" xfId="0" applyFont="1"/>
    <xf numFmtId="0" fontId="1" fillId="0" borderId="4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3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1" fillId="0" borderId="5" xfId="0" applyFont="1" applyBorder="1"/>
    <xf numFmtId="0" fontId="1" fillId="0" borderId="7" xfId="0" applyFont="1" applyBorder="1"/>
    <xf numFmtId="0" fontId="3" fillId="0" borderId="9" xfId="0" applyFont="1" applyBorder="1"/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/>
    <xf numFmtId="0" fontId="3" fillId="0" borderId="10" xfId="0" applyFont="1" applyBorder="1"/>
    <xf numFmtId="0" fontId="1" fillId="0" borderId="10" xfId="0" applyFont="1" applyBorder="1"/>
    <xf numFmtId="0" fontId="2" fillId="0" borderId="10" xfId="0" applyFont="1" applyBorder="1"/>
    <xf numFmtId="0" fontId="1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0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168" fontId="1" fillId="0" borderId="3" xfId="0" applyNumberFormat="1" applyFont="1" applyBorder="1"/>
    <xf numFmtId="168" fontId="1" fillId="0" borderId="3" xfId="0" applyNumberFormat="1" applyFont="1" applyBorder="1" applyAlignment="1">
      <alignment horizontal="right"/>
    </xf>
    <xf numFmtId="168" fontId="3" fillId="0" borderId="3" xfId="0" applyNumberFormat="1" applyFont="1" applyBorder="1"/>
    <xf numFmtId="168" fontId="3" fillId="0" borderId="3" xfId="0" applyNumberFormat="1" applyFont="1" applyBorder="1" applyAlignment="1">
      <alignment horizontal="right"/>
    </xf>
    <xf numFmtId="168" fontId="3" fillId="0" borderId="8" xfId="0" applyNumberFormat="1" applyFont="1" applyBorder="1"/>
    <xf numFmtId="168" fontId="3" fillId="0" borderId="8" xfId="0" applyNumberFormat="1" applyFont="1" applyBorder="1" applyAlignment="1">
      <alignment horizontal="right"/>
    </xf>
    <xf numFmtId="168" fontId="1" fillId="0" borderId="10" xfId="0" applyNumberFormat="1" applyFont="1" applyBorder="1"/>
    <xf numFmtId="168" fontId="1" fillId="0" borderId="10" xfId="0" applyNumberFormat="1" applyFont="1" applyBorder="1" applyAlignment="1">
      <alignment horizontal="right"/>
    </xf>
    <xf numFmtId="168" fontId="3" fillId="0" borderId="10" xfId="0" applyNumberFormat="1" applyFont="1" applyBorder="1"/>
    <xf numFmtId="168" fontId="2" fillId="0" borderId="10" xfId="0" applyNumberFormat="1" applyFont="1" applyBorder="1"/>
    <xf numFmtId="168" fontId="2" fillId="0" borderId="10" xfId="0" applyNumberFormat="1" applyFont="1" applyBorder="1" applyAlignment="1">
      <alignment horizontal="right"/>
    </xf>
    <xf numFmtId="168" fontId="3" fillId="0" borderId="6" xfId="0" applyNumberFormat="1" applyFont="1" applyBorder="1"/>
    <xf numFmtId="168" fontId="3" fillId="0" borderId="6" xfId="0" applyNumberFormat="1" applyFont="1" applyBorder="1" applyAlignment="1">
      <alignment horizontal="right"/>
    </xf>
    <xf numFmtId="168" fontId="1" fillId="0" borderId="8" xfId="0" applyNumberFormat="1" applyFont="1" applyBorder="1" applyAlignment="1">
      <alignment horizontal="right"/>
    </xf>
    <xf numFmtId="168" fontId="4" fillId="0" borderId="10" xfId="0" applyNumberFormat="1" applyFont="1" applyBorder="1"/>
    <xf numFmtId="168" fontId="4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topLeftCell="A28" zoomScaleNormal="100" workbookViewId="0">
      <selection activeCell="E18" sqref="E18"/>
    </sheetView>
  </sheetViews>
  <sheetFormatPr defaultRowHeight="18.75" x14ac:dyDescent="0.3"/>
  <cols>
    <col min="1" max="1" width="32" style="1" customWidth="1"/>
    <col min="2" max="2" width="37.140625" style="1" customWidth="1"/>
    <col min="3" max="3" width="24.140625" style="1" customWidth="1"/>
    <col min="4" max="4" width="18.28515625" style="1" customWidth="1"/>
    <col min="5" max="5" width="21.5703125" style="24" customWidth="1"/>
    <col min="6" max="16384" width="9.140625" style="1"/>
  </cols>
  <sheetData>
    <row r="1" spans="1:6" x14ac:dyDescent="0.3">
      <c r="A1" s="27" t="s">
        <v>0</v>
      </c>
      <c r="B1" s="27"/>
      <c r="C1" s="27"/>
      <c r="D1" s="27"/>
      <c r="E1" s="27"/>
    </row>
    <row r="2" spans="1:6" x14ac:dyDescent="0.3">
      <c r="A2" s="2" t="s">
        <v>1</v>
      </c>
      <c r="B2" s="3" t="s">
        <v>2</v>
      </c>
      <c r="C2" s="3" t="s">
        <v>3</v>
      </c>
      <c r="D2" s="3" t="s">
        <v>4</v>
      </c>
      <c r="E2" s="23" t="s">
        <v>5</v>
      </c>
    </row>
    <row r="3" spans="1:6" x14ac:dyDescent="0.3">
      <c r="A3" s="4" t="s">
        <v>6</v>
      </c>
      <c r="B3" s="3" t="s">
        <v>7</v>
      </c>
      <c r="C3" s="28">
        <f>A4*0.083</f>
        <v>8938.1869999999999</v>
      </c>
      <c r="D3" s="28">
        <f>(A4*0.083)*1.02</f>
        <v>9116.9507400000002</v>
      </c>
      <c r="E3" s="29">
        <f>SUM(C3:D3)</f>
        <v>18055.137739999998</v>
      </c>
      <c r="F3" s="5"/>
    </row>
    <row r="4" spans="1:6" x14ac:dyDescent="0.3">
      <c r="A4" s="6">
        <v>107689</v>
      </c>
      <c r="B4" s="3" t="s">
        <v>56</v>
      </c>
      <c r="C4" s="28">
        <f>C3*0.512</f>
        <v>4576.3517439999996</v>
      </c>
      <c r="D4" s="28">
        <f>D3*0.512</f>
        <v>4667.87877888</v>
      </c>
      <c r="E4" s="29">
        <f>SUM(C4:D4)</f>
        <v>9244.2305228799996</v>
      </c>
    </row>
    <row r="5" spans="1:6" x14ac:dyDescent="0.3">
      <c r="A5" s="7"/>
      <c r="B5" s="4" t="s">
        <v>8</v>
      </c>
      <c r="C5" s="28">
        <f>(A4/9)</f>
        <v>11965.444444444445</v>
      </c>
      <c r="D5" s="28">
        <f>(A4/9)*1.02</f>
        <v>12204.753333333334</v>
      </c>
      <c r="E5" s="29">
        <f>SUM(C5:D5)</f>
        <v>24170.197777777779</v>
      </c>
    </row>
    <row r="6" spans="1:6" x14ac:dyDescent="0.3">
      <c r="A6" s="8" t="s">
        <v>2</v>
      </c>
      <c r="B6" s="3" t="s">
        <v>57</v>
      </c>
      <c r="C6" s="28">
        <f>C5*0.245</f>
        <v>2931.5338888888891</v>
      </c>
      <c r="D6" s="28">
        <f>D5*0.245</f>
        <v>2990.1645666666668</v>
      </c>
      <c r="E6" s="29">
        <f>SUM(C6:D6)</f>
        <v>5921.6984555555555</v>
      </c>
    </row>
    <row r="7" spans="1:6" x14ac:dyDescent="0.3">
      <c r="A7" s="2" t="s">
        <v>2</v>
      </c>
      <c r="B7" s="9" t="s">
        <v>9</v>
      </c>
      <c r="C7" s="30">
        <f>SUM(C3:C6)</f>
        <v>28411.51707733333</v>
      </c>
      <c r="D7" s="30">
        <f>SUM(D3:D6)</f>
        <v>28979.747418880001</v>
      </c>
      <c r="E7" s="31">
        <f>SUM(E3:E6)</f>
        <v>57391.264496213334</v>
      </c>
    </row>
    <row r="8" spans="1:6" x14ac:dyDescent="0.3">
      <c r="A8" s="2"/>
      <c r="B8" s="9"/>
      <c r="C8" s="30"/>
      <c r="D8" s="30"/>
      <c r="E8" s="31"/>
    </row>
    <row r="9" spans="1:6" x14ac:dyDescent="0.3">
      <c r="A9" s="4" t="s">
        <v>10</v>
      </c>
      <c r="B9" s="3" t="s">
        <v>11</v>
      </c>
      <c r="C9" s="28">
        <f>87589*0.056</f>
        <v>4904.9840000000004</v>
      </c>
      <c r="D9" s="28">
        <f>C9*1.02</f>
        <v>5003.0836800000006</v>
      </c>
      <c r="E9" s="29">
        <f>SUM(C9:D9)</f>
        <v>9908.0676800000001</v>
      </c>
    </row>
    <row r="10" spans="1:6" x14ac:dyDescent="0.3">
      <c r="A10" s="18"/>
      <c r="B10" s="3" t="s">
        <v>56</v>
      </c>
      <c r="C10" s="28">
        <f>C9*0.512</f>
        <v>2511.3518080000003</v>
      </c>
      <c r="D10" s="28">
        <f>D9*0.512</f>
        <v>2561.5788441600002</v>
      </c>
      <c r="E10" s="29">
        <f>SUM(C10:D10)</f>
        <v>5072.930652160001</v>
      </c>
    </row>
    <row r="11" spans="1:6" x14ac:dyDescent="0.3">
      <c r="A11" s="19">
        <v>87589</v>
      </c>
      <c r="B11" s="3" t="s">
        <v>12</v>
      </c>
      <c r="C11" s="28">
        <f>(A11/9)*2</f>
        <v>19464.222222222223</v>
      </c>
      <c r="D11" s="28">
        <f>C11*1.02</f>
        <v>19853.506666666668</v>
      </c>
      <c r="E11" s="29">
        <f>SUM(C11:D11)</f>
        <v>39317.728888888887</v>
      </c>
    </row>
    <row r="12" spans="1:6" x14ac:dyDescent="0.3">
      <c r="A12" s="4" t="s">
        <v>2</v>
      </c>
      <c r="B12" s="3" t="s">
        <v>57</v>
      </c>
      <c r="C12" s="28">
        <f>C11*0.245</f>
        <v>4768.7344444444443</v>
      </c>
      <c r="D12" s="28">
        <f>D11*0.245</f>
        <v>4864.1091333333334</v>
      </c>
      <c r="E12" s="29">
        <f>SUM(C12:D12)</f>
        <v>9632.8435777777777</v>
      </c>
    </row>
    <row r="13" spans="1:6" x14ac:dyDescent="0.3">
      <c r="A13" s="2" t="s">
        <v>2</v>
      </c>
      <c r="B13" s="9" t="s">
        <v>9</v>
      </c>
      <c r="C13" s="30">
        <f>SUM(C9:C12)</f>
        <v>31649.292474666669</v>
      </c>
      <c r="D13" s="30">
        <f>SUM(D9:D12)</f>
        <v>32282.278324160005</v>
      </c>
      <c r="E13" s="31">
        <f>SUM(E9:E12)</f>
        <v>63931.570798826666</v>
      </c>
    </row>
    <row r="14" spans="1:6" x14ac:dyDescent="0.3">
      <c r="A14" s="13" t="s">
        <v>2</v>
      </c>
      <c r="B14" s="14" t="s">
        <v>13</v>
      </c>
      <c r="C14" s="32">
        <f>C7+C13</f>
        <v>60060.809551999999</v>
      </c>
      <c r="D14" s="32">
        <f t="shared" ref="D14:E14" si="0">D7+D13</f>
        <v>61262.025743040009</v>
      </c>
      <c r="E14" s="33">
        <f t="shared" si="0"/>
        <v>121322.83529504</v>
      </c>
    </row>
    <row r="15" spans="1:6" x14ac:dyDescent="0.3">
      <c r="A15" s="20" t="s">
        <v>14</v>
      </c>
      <c r="B15" s="21" t="s">
        <v>2</v>
      </c>
      <c r="C15" s="34" t="s">
        <v>2</v>
      </c>
      <c r="D15" s="34" t="s">
        <v>2</v>
      </c>
      <c r="E15" s="35" t="s">
        <v>15</v>
      </c>
    </row>
    <row r="16" spans="1:6" x14ac:dyDescent="0.3">
      <c r="A16" s="21" t="s">
        <v>16</v>
      </c>
      <c r="B16" s="21" t="s">
        <v>2</v>
      </c>
      <c r="C16" s="34" t="s">
        <v>2</v>
      </c>
      <c r="D16" s="34" t="s">
        <v>2</v>
      </c>
      <c r="E16" s="35" t="s">
        <v>15</v>
      </c>
    </row>
    <row r="17" spans="1:5" x14ac:dyDescent="0.3">
      <c r="A17" s="21" t="s">
        <v>17</v>
      </c>
      <c r="B17" s="21" t="s">
        <v>18</v>
      </c>
      <c r="C17" s="34">
        <v>7500</v>
      </c>
      <c r="D17" s="34">
        <v>7500</v>
      </c>
      <c r="E17" s="35" t="s">
        <v>19</v>
      </c>
    </row>
    <row r="18" spans="1:5" x14ac:dyDescent="0.3">
      <c r="A18" s="21" t="s">
        <v>2</v>
      </c>
      <c r="B18" s="21" t="s">
        <v>20</v>
      </c>
      <c r="C18" s="34">
        <f>C17*0.08</f>
        <v>600</v>
      </c>
      <c r="D18" s="35">
        <v>600</v>
      </c>
      <c r="E18" s="35" t="s">
        <v>21</v>
      </c>
    </row>
    <row r="19" spans="1:5" x14ac:dyDescent="0.3">
      <c r="A19" s="21" t="s">
        <v>22</v>
      </c>
      <c r="B19" s="21" t="s">
        <v>23</v>
      </c>
      <c r="C19" s="34">
        <v>16000</v>
      </c>
      <c r="D19" s="35">
        <v>16000</v>
      </c>
      <c r="E19" s="35">
        <f>SUM(C19:D19)</f>
        <v>32000</v>
      </c>
    </row>
    <row r="20" spans="1:5" x14ac:dyDescent="0.3">
      <c r="A20" s="21" t="s">
        <v>2</v>
      </c>
      <c r="B20" s="21" t="s">
        <v>24</v>
      </c>
      <c r="C20" s="34">
        <f>15000*0.08</f>
        <v>1200</v>
      </c>
      <c r="D20" s="34">
        <v>1200</v>
      </c>
      <c r="E20" s="35" t="s">
        <v>25</v>
      </c>
    </row>
    <row r="21" spans="1:5" x14ac:dyDescent="0.3">
      <c r="A21" s="21" t="s">
        <v>26</v>
      </c>
      <c r="B21" s="21" t="s">
        <v>2</v>
      </c>
      <c r="C21" s="34" t="s">
        <v>2</v>
      </c>
      <c r="D21" s="34" t="s">
        <v>2</v>
      </c>
      <c r="E21" s="35" t="s">
        <v>15</v>
      </c>
    </row>
    <row r="22" spans="1:5" x14ac:dyDescent="0.3">
      <c r="A22" s="21" t="s">
        <v>27</v>
      </c>
      <c r="B22" s="21" t="s">
        <v>2</v>
      </c>
      <c r="C22" s="34" t="s">
        <v>2</v>
      </c>
      <c r="D22" s="34" t="s">
        <v>2</v>
      </c>
      <c r="E22" s="35" t="s">
        <v>15</v>
      </c>
    </row>
    <row r="23" spans="1:5" x14ac:dyDescent="0.3">
      <c r="A23" s="20" t="s">
        <v>2</v>
      </c>
      <c r="B23" s="20" t="s">
        <v>28</v>
      </c>
      <c r="C23" s="36">
        <f>SUM(C17:C22)</f>
        <v>25300</v>
      </c>
      <c r="D23" s="36">
        <f t="shared" ref="D23" si="1">SUM(D17:D22)</f>
        <v>25300</v>
      </c>
      <c r="E23" s="36">
        <f>SUM(C23:D23)</f>
        <v>50600</v>
      </c>
    </row>
    <row r="24" spans="1:5" x14ac:dyDescent="0.3">
      <c r="A24" s="20" t="s">
        <v>2</v>
      </c>
      <c r="B24" s="20" t="s">
        <v>29</v>
      </c>
      <c r="C24" s="36">
        <f>C14+C23</f>
        <v>85360.809551999992</v>
      </c>
      <c r="D24" s="36">
        <f t="shared" ref="D24:E24" si="2">D14+D23</f>
        <v>86562.025743040009</v>
      </c>
      <c r="E24" s="36">
        <f t="shared" si="2"/>
        <v>171922.83529503999</v>
      </c>
    </row>
    <row r="25" spans="1:5" x14ac:dyDescent="0.3">
      <c r="A25" s="22"/>
      <c r="B25" s="22"/>
      <c r="C25" s="36"/>
      <c r="D25" s="37"/>
      <c r="E25" s="38"/>
    </row>
    <row r="26" spans="1:5" x14ac:dyDescent="0.3">
      <c r="A26" s="2" t="s">
        <v>30</v>
      </c>
      <c r="B26" s="3" t="s">
        <v>2</v>
      </c>
      <c r="C26" s="28" t="s">
        <v>2</v>
      </c>
      <c r="D26" s="28" t="s">
        <v>2</v>
      </c>
      <c r="E26" s="29" t="s">
        <v>15</v>
      </c>
    </row>
    <row r="27" spans="1:5" x14ac:dyDescent="0.3">
      <c r="A27" s="4" t="s">
        <v>2</v>
      </c>
      <c r="B27" s="3" t="s">
        <v>2</v>
      </c>
      <c r="C27" s="28" t="s">
        <v>2</v>
      </c>
      <c r="D27" s="28" t="s">
        <v>2</v>
      </c>
      <c r="E27" s="29" t="s">
        <v>15</v>
      </c>
    </row>
    <row r="28" spans="1:5" x14ac:dyDescent="0.3">
      <c r="A28" s="2" t="s">
        <v>31</v>
      </c>
      <c r="B28" s="3" t="s">
        <v>2</v>
      </c>
      <c r="C28" s="28" t="s">
        <v>2</v>
      </c>
      <c r="D28" s="28" t="s">
        <v>2</v>
      </c>
      <c r="E28" s="29" t="s">
        <v>15</v>
      </c>
    </row>
    <row r="29" spans="1:5" x14ac:dyDescent="0.3">
      <c r="A29" s="4" t="s">
        <v>32</v>
      </c>
      <c r="B29" s="3" t="s">
        <v>2</v>
      </c>
      <c r="C29" s="28" t="s">
        <v>2</v>
      </c>
      <c r="D29" s="28" t="s">
        <v>2</v>
      </c>
      <c r="E29" s="29" t="s">
        <v>15</v>
      </c>
    </row>
    <row r="30" spans="1:5" x14ac:dyDescent="0.3">
      <c r="A30" s="4" t="s">
        <v>33</v>
      </c>
      <c r="B30" s="3" t="s">
        <v>34</v>
      </c>
      <c r="C30" s="36">
        <v>18542</v>
      </c>
      <c r="D30" s="28">
        <v>18542</v>
      </c>
      <c r="E30" s="29">
        <v>37084</v>
      </c>
    </row>
    <row r="31" spans="1:5" ht="19.5" thickBot="1" x14ac:dyDescent="0.35">
      <c r="A31" s="10" t="s">
        <v>2</v>
      </c>
      <c r="B31" s="11" t="s">
        <v>35</v>
      </c>
      <c r="C31" s="39">
        <f>C30</f>
        <v>18542</v>
      </c>
      <c r="D31" s="39">
        <f>D30</f>
        <v>18542</v>
      </c>
      <c r="E31" s="40">
        <f>E30</f>
        <v>37084</v>
      </c>
    </row>
    <row r="32" spans="1:5" x14ac:dyDescent="0.3">
      <c r="A32" s="2" t="s">
        <v>36</v>
      </c>
      <c r="B32" s="3" t="s">
        <v>2</v>
      </c>
      <c r="C32" s="28" t="s">
        <v>2</v>
      </c>
      <c r="D32" s="28" t="s">
        <v>2</v>
      </c>
      <c r="E32" s="29" t="s">
        <v>15</v>
      </c>
    </row>
    <row r="33" spans="1:5" x14ac:dyDescent="0.3">
      <c r="A33" s="4" t="s">
        <v>37</v>
      </c>
      <c r="B33" s="3" t="s">
        <v>2</v>
      </c>
      <c r="C33" s="28" t="s">
        <v>2</v>
      </c>
      <c r="D33" s="28" t="s">
        <v>2</v>
      </c>
      <c r="E33" s="29" t="s">
        <v>15</v>
      </c>
    </row>
    <row r="34" spans="1:5" x14ac:dyDescent="0.3">
      <c r="A34" s="4" t="s">
        <v>38</v>
      </c>
      <c r="B34" s="3" t="s">
        <v>2</v>
      </c>
      <c r="C34" s="28" t="s">
        <v>2</v>
      </c>
      <c r="D34" s="28" t="s">
        <v>2</v>
      </c>
      <c r="E34" s="29" t="s">
        <v>15</v>
      </c>
    </row>
    <row r="35" spans="1:5" x14ac:dyDescent="0.3">
      <c r="A35" s="4" t="s">
        <v>39</v>
      </c>
      <c r="B35" s="3"/>
      <c r="C35" s="28"/>
      <c r="D35" s="28"/>
      <c r="E35" s="29"/>
    </row>
    <row r="36" spans="1:5" x14ac:dyDescent="0.3">
      <c r="A36" s="4" t="s">
        <v>40</v>
      </c>
      <c r="B36" s="3" t="s">
        <v>2</v>
      </c>
      <c r="C36" s="28" t="s">
        <v>2</v>
      </c>
      <c r="D36" s="28" t="s">
        <v>2</v>
      </c>
      <c r="E36" s="29" t="s">
        <v>15</v>
      </c>
    </row>
    <row r="37" spans="1:5" ht="19.5" thickBot="1" x14ac:dyDescent="0.35">
      <c r="A37" s="15" t="s">
        <v>2</v>
      </c>
      <c r="B37" s="11" t="s">
        <v>41</v>
      </c>
      <c r="C37" s="39"/>
      <c r="D37" s="39"/>
      <c r="E37" s="40"/>
    </row>
    <row r="38" spans="1:5" x14ac:dyDescent="0.3">
      <c r="A38" s="2" t="s">
        <v>42</v>
      </c>
      <c r="B38" s="3" t="s">
        <v>2</v>
      </c>
      <c r="C38" s="28" t="s">
        <v>2</v>
      </c>
      <c r="D38" s="28" t="s">
        <v>2</v>
      </c>
      <c r="E38" s="29" t="s">
        <v>15</v>
      </c>
    </row>
    <row r="39" spans="1:5" x14ac:dyDescent="0.3">
      <c r="A39" s="4" t="s">
        <v>43</v>
      </c>
      <c r="B39" s="3" t="s">
        <v>44</v>
      </c>
      <c r="C39" s="28">
        <v>1800</v>
      </c>
      <c r="D39" s="28">
        <v>1800</v>
      </c>
      <c r="E39" s="29">
        <v>3600</v>
      </c>
    </row>
    <row r="40" spans="1:5" x14ac:dyDescent="0.3">
      <c r="A40" s="4" t="s">
        <v>45</v>
      </c>
      <c r="B40" s="3" t="s">
        <v>2</v>
      </c>
      <c r="C40" s="28" t="s">
        <v>2</v>
      </c>
      <c r="D40" s="28" t="s">
        <v>2</v>
      </c>
      <c r="E40" s="29" t="s">
        <v>15</v>
      </c>
    </row>
    <row r="41" spans="1:5" x14ac:dyDescent="0.3">
      <c r="A41" s="4" t="s">
        <v>46</v>
      </c>
      <c r="B41" s="3" t="s">
        <v>47</v>
      </c>
      <c r="C41" s="28">
        <v>6500</v>
      </c>
      <c r="D41" s="28">
        <v>6500</v>
      </c>
      <c r="E41" s="29">
        <v>13000</v>
      </c>
    </row>
    <row r="42" spans="1:5" x14ac:dyDescent="0.3">
      <c r="A42" s="4" t="s">
        <v>48</v>
      </c>
      <c r="B42" s="3" t="s">
        <v>2</v>
      </c>
      <c r="C42" s="28" t="s">
        <v>2</v>
      </c>
      <c r="D42" s="28" t="s">
        <v>2</v>
      </c>
      <c r="E42" s="29" t="s">
        <v>15</v>
      </c>
    </row>
    <row r="43" spans="1:5" x14ac:dyDescent="0.3">
      <c r="A43" s="4" t="s">
        <v>49</v>
      </c>
      <c r="B43" s="3" t="s">
        <v>2</v>
      </c>
      <c r="C43" s="28" t="s">
        <v>2</v>
      </c>
      <c r="D43" s="28" t="s">
        <v>2</v>
      </c>
      <c r="E43" s="29" t="s">
        <v>15</v>
      </c>
    </row>
    <row r="44" spans="1:5" x14ac:dyDescent="0.3">
      <c r="A44" s="4" t="s">
        <v>50</v>
      </c>
      <c r="B44" s="3" t="s">
        <v>2</v>
      </c>
      <c r="C44" s="28" t="s">
        <v>2</v>
      </c>
      <c r="D44" s="28" t="s">
        <v>2</v>
      </c>
      <c r="E44" s="29" t="s">
        <v>15</v>
      </c>
    </row>
    <row r="45" spans="1:5" ht="37.5" x14ac:dyDescent="0.3">
      <c r="A45" s="16" t="s">
        <v>27</v>
      </c>
      <c r="B45" s="12" t="s">
        <v>51</v>
      </c>
      <c r="C45" s="28">
        <f>(C17+C19)*0.006</f>
        <v>141</v>
      </c>
      <c r="D45" s="28">
        <f>(D17+D19)*0.006</f>
        <v>141</v>
      </c>
      <c r="E45" s="29">
        <f>SUM(C45:D45)</f>
        <v>282</v>
      </c>
    </row>
    <row r="46" spans="1:5" ht="19.5" thickBot="1" x14ac:dyDescent="0.35">
      <c r="A46" s="17" t="s">
        <v>2</v>
      </c>
      <c r="B46" s="11" t="s">
        <v>52</v>
      </c>
      <c r="C46" s="39">
        <f>SUM(C39:C45)</f>
        <v>8441</v>
      </c>
      <c r="D46" s="39">
        <f>SUM(D39:D45)</f>
        <v>8441</v>
      </c>
      <c r="E46" s="40">
        <f>SUM(E39:E45)</f>
        <v>16882</v>
      </c>
    </row>
    <row r="47" spans="1:5" x14ac:dyDescent="0.3">
      <c r="A47" s="13" t="s">
        <v>2</v>
      </c>
      <c r="B47" s="14" t="s">
        <v>2</v>
      </c>
      <c r="C47" s="32" t="s">
        <v>2</v>
      </c>
      <c r="D47" s="32" t="s">
        <v>2</v>
      </c>
      <c r="E47" s="41" t="s">
        <v>15</v>
      </c>
    </row>
    <row r="48" spans="1:5" s="26" customFormat="1" x14ac:dyDescent="0.3">
      <c r="A48" s="20" t="s">
        <v>53</v>
      </c>
      <c r="B48" s="20" t="s">
        <v>2</v>
      </c>
      <c r="C48" s="42">
        <f>C24+C31+C46</f>
        <v>112343.80955199999</v>
      </c>
      <c r="D48" s="42">
        <f t="shared" ref="D48" si="3">D24+D31+D46</f>
        <v>113545.02574304001</v>
      </c>
      <c r="E48" s="42">
        <f>SUM(C48:D48)</f>
        <v>225888.83529503999</v>
      </c>
    </row>
    <row r="49" spans="1:5" s="26" customFormat="1" x14ac:dyDescent="0.3">
      <c r="A49" s="25"/>
      <c r="B49" s="25"/>
      <c r="C49" s="42"/>
      <c r="D49" s="42"/>
      <c r="E49" s="43"/>
    </row>
    <row r="50" spans="1:5" s="26" customFormat="1" x14ac:dyDescent="0.3">
      <c r="A50" s="25" t="s">
        <v>54</v>
      </c>
      <c r="B50" s="25" t="s">
        <v>58</v>
      </c>
      <c r="C50" s="42">
        <f>C24*0.551</f>
        <v>47033.806063151998</v>
      </c>
      <c r="D50" s="42">
        <f>D24*0.551</f>
        <v>47695.676184415046</v>
      </c>
      <c r="E50" s="43">
        <f>SUM(C50:D50)</f>
        <v>94729.482247567037</v>
      </c>
    </row>
    <row r="51" spans="1:5" s="26" customFormat="1" x14ac:dyDescent="0.3">
      <c r="A51" s="25"/>
      <c r="B51" s="25"/>
      <c r="C51" s="42"/>
      <c r="D51" s="42"/>
      <c r="E51" s="43"/>
    </row>
    <row r="52" spans="1:5" s="26" customFormat="1" x14ac:dyDescent="0.3">
      <c r="A52" s="25" t="s">
        <v>55</v>
      </c>
      <c r="B52" s="25"/>
      <c r="C52" s="42">
        <f>SUM(C48:C51)</f>
        <v>159377.615615152</v>
      </c>
      <c r="D52" s="42">
        <f>SUM(D48:D51)</f>
        <v>161240.70192745505</v>
      </c>
      <c r="E52" s="42">
        <f>SUM(C52:D52)</f>
        <v>320618.31754260708</v>
      </c>
    </row>
  </sheetData>
  <mergeCells count="1">
    <mergeCell ref="A1:E1"/>
  </mergeCells>
  <pageMargins left="0.7" right="0.7" top="0.75" bottom="0.75" header="0.3" footer="0.3"/>
  <pageSetup scale="5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Patty Barba</dc:creator>
  <cp:keywords/>
  <dc:description/>
  <cp:lastModifiedBy>Patricia Gorkhover</cp:lastModifiedBy>
  <cp:revision/>
  <cp:lastPrinted>2023-10-13T17:44:15Z</cp:lastPrinted>
  <dcterms:created xsi:type="dcterms:W3CDTF">2023-09-20T17:44:21Z</dcterms:created>
  <dcterms:modified xsi:type="dcterms:W3CDTF">2025-02-10T19:40:02Z</dcterms:modified>
  <cp:category/>
  <cp:contentStatus/>
</cp:coreProperties>
</file>